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55" yWindow="65521" windowWidth="4800" windowHeight="4800" tabRatio="601" activeTab="0"/>
  </bookViews>
  <sheets>
    <sheet name="1-Instructions" sheetId="1" r:id="rId1"/>
    <sheet name="2-Initial Assumptions" sheetId="2" r:id="rId2"/>
    <sheet name="3-Bal.Sheet-P&amp;L" sheetId="3" r:id="rId3"/>
    <sheet name="4-Valuation" sheetId="4" r:id="rId4"/>
  </sheets>
  <definedNames/>
  <calcPr fullCalcOnLoad="1"/>
</workbook>
</file>

<file path=xl/sharedStrings.xml><?xml version="1.0" encoding="utf-8"?>
<sst xmlns="http://schemas.openxmlformats.org/spreadsheetml/2006/main" count="119" uniqueCount="87">
  <si>
    <t>(10)</t>
  </si>
  <si>
    <t>(11)</t>
  </si>
  <si>
    <t>1- Yield which should be achieved by the investor, in the event that no debt would be used in the financing.</t>
  </si>
  <si>
    <t>2- Proportion of own financing over total permanent financing (debt + net worth), which is considered by</t>
  </si>
  <si>
    <t>3- Assumption of increase in perpetual free cash flow starting in last year, in order to obtain a residual</t>
  </si>
  <si>
    <t>value of the company.</t>
  </si>
  <si>
    <t>4- Logically, with a higher level of debt, there is more risk for the company, and a higher yield should</t>
  </si>
  <si>
    <t>be requested by the investor. A financial formula helps us to calculate the new requested yield.</t>
  </si>
  <si>
    <t xml:space="preserve">5- After tax debt cost, in proportion to its percentage over total permanent financing. </t>
  </si>
  <si>
    <t xml:space="preserve">6- Cost of own financing in proportion over total permanent financing. </t>
  </si>
  <si>
    <t>by the company.</t>
  </si>
  <si>
    <t>8- The figures of debt and own financing are left empty because the balance sheet is considered</t>
  </si>
  <si>
    <t>a/ Annual increase in sales</t>
  </si>
  <si>
    <t>2) For calculation of Balance Sheet:</t>
  </si>
  <si>
    <t>b/ Receivables: % of sales</t>
  </si>
  <si>
    <t>a/ Cash needed for operations: % of cost of goods sold + general and administrative expenses</t>
  </si>
  <si>
    <t>b/ Cost of goods sold + general and administrative expenses: % of sales</t>
  </si>
  <si>
    <t>3) For calculation of market value of the company</t>
  </si>
  <si>
    <t>a/ Yield requested by the market without debt (Ku) (1)</t>
  </si>
  <si>
    <t>b/ Cost of debt before tax</t>
  </si>
  <si>
    <t>From these assumptions, we have as a result the following yields requested by the market for the different leverage levels</t>
  </si>
  <si>
    <t>Yield requested by the market for this leverage (Ke) (4)</t>
  </si>
  <si>
    <t>Weighted cost of debt after tax (5)</t>
  </si>
  <si>
    <t>Weighted cost of own financing (6)</t>
  </si>
  <si>
    <t>Weighted average cost of capital (wacc) (7)</t>
  </si>
  <si>
    <t>Year 1</t>
  </si>
  <si>
    <t>Year 2</t>
  </si>
  <si>
    <t>Year 3</t>
  </si>
  <si>
    <t>Year 4</t>
  </si>
  <si>
    <t>Year 5</t>
  </si>
  <si>
    <t>COMPANY</t>
  </si>
  <si>
    <t>BALANCE SHEET</t>
  </si>
  <si>
    <t>Cash needed for operations</t>
  </si>
  <si>
    <t>Receivables</t>
  </si>
  <si>
    <t>Fixed assets (gross)</t>
  </si>
  <si>
    <t xml:space="preserve"> - Accumulated depreciation</t>
  </si>
  <si>
    <t>Fixed assets (net)</t>
  </si>
  <si>
    <t>TOTAL ASSETS</t>
  </si>
  <si>
    <t>Payables</t>
  </si>
  <si>
    <t>TOTAL LIABILITIES AND NET WORTH</t>
  </si>
  <si>
    <t>Working capital needs (WCN) (9)</t>
  </si>
  <si>
    <t>PROFIT AND LOSS</t>
  </si>
  <si>
    <t>Sales</t>
  </si>
  <si>
    <t>Operating gross margin (EBDIT)</t>
  </si>
  <si>
    <t>Depreciation</t>
  </si>
  <si>
    <t>EBIT</t>
  </si>
  <si>
    <t>Income tax</t>
  </si>
  <si>
    <t>Net Profit</t>
  </si>
  <si>
    <t>Increase in net profit</t>
  </si>
  <si>
    <t xml:space="preserve"> + Depreciation</t>
  </si>
  <si>
    <t xml:space="preserve"> - Increase in WCN</t>
  </si>
  <si>
    <t xml:space="preserve"> - Investment in fixed assets</t>
  </si>
  <si>
    <t>Free cash flow (FCF)</t>
  </si>
  <si>
    <t>Increase in FCF</t>
  </si>
  <si>
    <t>Cost of goods sold + general and administrative expenses</t>
  </si>
  <si>
    <t>Accumulated FCF</t>
  </si>
  <si>
    <t>Residual value according to a growth rate of:</t>
  </si>
  <si>
    <t>Total cash flows to be discounted, including residual value</t>
  </si>
  <si>
    <t>Discounting rate = wacc</t>
  </si>
  <si>
    <t>Discounting factor</t>
  </si>
  <si>
    <t>Discounted cash flows</t>
  </si>
  <si>
    <t>Addition of discounted cash flows (Present value of the company)</t>
  </si>
  <si>
    <r>
      <t xml:space="preserve">1) </t>
    </r>
    <r>
      <rPr>
        <u val="single"/>
        <sz val="10"/>
        <color indexed="8"/>
        <rFont val="Arial"/>
        <family val="2"/>
      </rPr>
      <t>Blue colour cells of the sheets number 2 and 3 must be filled up by the user.</t>
    </r>
  </si>
  <si>
    <t>Debt (8)</t>
  </si>
  <si>
    <t>Net worth (8)</t>
  </si>
  <si>
    <t>7- Interest rate that will be used to discount to present value of the free cash flow that will be generated</t>
  </si>
  <si>
    <t>before including the financing resources.</t>
  </si>
  <si>
    <t xml:space="preserve">9- WCN = Cash needed for operations + Receivables - Payables. </t>
  </si>
  <si>
    <r>
      <t xml:space="preserve">10- </t>
    </r>
    <r>
      <rPr>
        <sz val="10"/>
        <rFont val="Arial"/>
        <family val="0"/>
      </rPr>
      <t>Information of year 1 should be filled up with the expected P&amp;L figures for the first year.</t>
    </r>
  </si>
  <si>
    <t>with wacc</t>
  </si>
  <si>
    <t>c/ Depreciation: % of previous year net fixed assets</t>
  </si>
  <si>
    <t>d/ Income tax rate</t>
  </si>
  <si>
    <t>c/ Planned investment in fixed assets</t>
  </si>
  <si>
    <t>d/ Payables: % of cost of goods sold</t>
  </si>
  <si>
    <t>c/ Proportion of own financing over total permanent financing (2)</t>
  </si>
  <si>
    <t>d/ Proportion of debt over total permanent financing</t>
  </si>
  <si>
    <t>e/ Growth rate of Free Cash Flow (FCF) starting from last year (3)</t>
  </si>
  <si>
    <t>BALANCE SHEET, PROFIT &amp; LOSS AND FREE CASH FLOW PROJECTIONS</t>
  </si>
  <si>
    <t>VALUATION ASSUMPTIONS</t>
  </si>
  <si>
    <t>1) For calculation of Profit and Loss statement:</t>
  </si>
  <si>
    <t>VALUATION FINANCIAL MODEL FOR AN INTERNET START-UP USING THE DISCOUNTED CASH FLOW APPROACH</t>
  </si>
  <si>
    <t>Instructions</t>
  </si>
  <si>
    <r>
      <t xml:space="preserve">2) </t>
    </r>
    <r>
      <rPr>
        <u val="single"/>
        <sz val="10"/>
        <color indexed="8"/>
        <rFont val="Arial"/>
        <family val="2"/>
      </rPr>
      <t>Annotated Explanations (please refer to the appropriate reference numbers in model).</t>
    </r>
  </si>
  <si>
    <t xml:space="preserve">the investor to be reasonable. In the case of an internet company , this </t>
  </si>
  <si>
    <t>proportion may be 100% in the initial phase.</t>
  </si>
  <si>
    <t>11- This figure will give us the peak level financing need of the company.</t>
  </si>
  <si>
    <t>DISCOUNTED CASH FLOW VALUATION</t>
  </si>
</sst>
</file>

<file path=xl/styles.xml><?xml version="1.0" encoding="utf-8"?>
<styleSheet xmlns="http://schemas.openxmlformats.org/spreadsheetml/2006/main">
  <numFmts count="4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0.0%"/>
    <numFmt numFmtId="189" formatCode="_-* #,##0.0\ _P_t_s_-;\-* #,##0.0\ _P_t_s_-;_-* &quot;-&quot;\ _P_t_s_-;_-@_-"/>
    <numFmt numFmtId="190" formatCode="#,##0\ _P_t_s"/>
    <numFmt numFmtId="191" formatCode="#,##0\ &quot;Pts&quot;"/>
    <numFmt numFmtId="192" formatCode="0.000%"/>
    <numFmt numFmtId="193" formatCode="0.0000"/>
    <numFmt numFmtId="194" formatCode="0.000"/>
    <numFmt numFmtId="195" formatCode="0.0"/>
  </numFmts>
  <fonts count="44">
    <font>
      <sz val="10"/>
      <name val="Arial"/>
      <family val="0"/>
    </font>
    <font>
      <b/>
      <sz val="10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b/>
      <u val="single"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8"/>
      <name val="Arial"/>
      <family val="2"/>
    </font>
    <font>
      <u val="single"/>
      <sz val="10"/>
      <color indexed="17"/>
      <name val="Arial"/>
      <family val="2"/>
    </font>
    <font>
      <sz val="10"/>
      <color indexed="40"/>
      <name val="Arial"/>
      <family val="2"/>
    </font>
    <font>
      <sz val="10"/>
      <color indexed="41"/>
      <name val="Arial"/>
      <family val="2"/>
    </font>
    <font>
      <u val="single"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9" fontId="0" fillId="0" borderId="0" xfId="0" applyNumberFormat="1" applyAlignment="1">
      <alignment/>
    </xf>
    <xf numFmtId="190" fontId="0" fillId="0" borderId="0" xfId="43" applyNumberFormat="1" applyFont="1" applyAlignment="1">
      <alignment/>
    </xf>
    <xf numFmtId="190" fontId="0" fillId="0" borderId="0" xfId="0" applyNumberFormat="1" applyAlignment="1">
      <alignment/>
    </xf>
    <xf numFmtId="10" fontId="0" fillId="0" borderId="0" xfId="0" applyNumberFormat="1" applyAlignment="1">
      <alignment/>
    </xf>
    <xf numFmtId="192" fontId="0" fillId="0" borderId="0" xfId="0" applyNumberFormat="1" applyAlignment="1">
      <alignment/>
    </xf>
    <xf numFmtId="0" fontId="0" fillId="0" borderId="0" xfId="0" applyBorder="1" applyAlignment="1">
      <alignment/>
    </xf>
    <xf numFmtId="188" fontId="0" fillId="0" borderId="0" xfId="57" applyNumberFormat="1" applyFont="1" applyBorder="1" applyAlignment="1">
      <alignment/>
    </xf>
    <xf numFmtId="193" fontId="0" fillId="0" borderId="0" xfId="0" applyNumberFormat="1" applyAlignment="1">
      <alignment/>
    </xf>
    <xf numFmtId="190" fontId="1" fillId="0" borderId="0" xfId="0" applyNumberFormat="1" applyFont="1" applyAlignment="1">
      <alignment/>
    </xf>
    <xf numFmtId="9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10" fontId="0" fillId="0" borderId="0" xfId="0" applyNumberFormat="1" applyBorder="1" applyAlignment="1">
      <alignment/>
    </xf>
    <xf numFmtId="190" fontId="0" fillId="0" borderId="0" xfId="0" applyNumberFormat="1" applyBorder="1" applyAlignment="1">
      <alignment/>
    </xf>
    <xf numFmtId="190" fontId="0" fillId="0" borderId="0" xfId="43" applyNumberFormat="1" applyFont="1" applyBorder="1" applyAlignment="1">
      <alignment/>
    </xf>
    <xf numFmtId="9" fontId="0" fillId="0" borderId="0" xfId="57" applyFont="1" applyAlignment="1">
      <alignment/>
    </xf>
    <xf numFmtId="188" fontId="2" fillId="0" borderId="0" xfId="57" applyNumberFormat="1" applyFont="1" applyAlignment="1">
      <alignment/>
    </xf>
    <xf numFmtId="9" fontId="2" fillId="0" borderId="0" xfId="57" applyFont="1" applyAlignment="1">
      <alignment/>
    </xf>
    <xf numFmtId="9" fontId="2" fillId="0" borderId="0" xfId="0" applyNumberFormat="1" applyFont="1" applyAlignment="1">
      <alignment/>
    </xf>
    <xf numFmtId="0" fontId="2" fillId="0" borderId="0" xfId="0" applyFont="1" applyAlignment="1">
      <alignment/>
    </xf>
    <xf numFmtId="9" fontId="0" fillId="0" borderId="0" xfId="0" applyNumberFormat="1" applyFont="1" applyAlignment="1">
      <alignment/>
    </xf>
    <xf numFmtId="9" fontId="0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0" fillId="0" borderId="0" xfId="0" applyAlignment="1" quotePrefix="1">
      <alignment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190" fontId="6" fillId="0" borderId="0" xfId="0" applyNumberFormat="1" applyFont="1" applyFill="1" applyBorder="1" applyAlignment="1">
      <alignment/>
    </xf>
    <xf numFmtId="9" fontId="0" fillId="0" borderId="0" xfId="0" applyNumberFormat="1" applyAlignment="1">
      <alignment horizontal="left"/>
    </xf>
    <xf numFmtId="0" fontId="1" fillId="0" borderId="0" xfId="0" applyFont="1" applyAlignment="1">
      <alignment/>
    </xf>
    <xf numFmtId="0" fontId="0" fillId="33" borderId="0" xfId="0" applyFill="1" applyBorder="1" applyAlignment="1">
      <alignment/>
    </xf>
    <xf numFmtId="0" fontId="9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 vertical="justify"/>
    </xf>
    <xf numFmtId="0" fontId="4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11" fillId="33" borderId="0" xfId="0" applyFont="1" applyFill="1" applyAlignment="1">
      <alignment/>
    </xf>
    <xf numFmtId="0" fontId="1" fillId="34" borderId="0" xfId="0" applyFont="1" applyFill="1" applyAlignment="1">
      <alignment/>
    </xf>
    <xf numFmtId="0" fontId="0" fillId="34" borderId="0" xfId="0" applyFill="1" applyAlignment="1">
      <alignment/>
    </xf>
    <xf numFmtId="0" fontId="7" fillId="34" borderId="0" xfId="0" applyFont="1" applyFill="1" applyAlignment="1">
      <alignment horizontal="center"/>
    </xf>
    <xf numFmtId="0" fontId="8" fillId="34" borderId="0" xfId="0" applyFont="1" applyFill="1" applyAlignment="1">
      <alignment/>
    </xf>
    <xf numFmtId="0" fontId="12" fillId="35" borderId="0" xfId="0" applyFont="1" applyFill="1" applyAlignment="1">
      <alignment/>
    </xf>
    <xf numFmtId="0" fontId="13" fillId="35" borderId="0" xfId="0" applyFont="1" applyFill="1" applyAlignment="1">
      <alignment/>
    </xf>
    <xf numFmtId="0" fontId="0" fillId="34" borderId="0" xfId="0" applyFill="1" applyAlignment="1" quotePrefix="1">
      <alignment/>
    </xf>
    <xf numFmtId="0" fontId="4" fillId="34" borderId="0" xfId="0" applyFont="1" applyFill="1" applyAlignment="1">
      <alignment/>
    </xf>
    <xf numFmtId="190" fontId="6" fillId="36" borderId="10" xfId="0" applyNumberFormat="1" applyFont="1" applyFill="1" applyBorder="1" applyAlignment="1">
      <alignment/>
    </xf>
    <xf numFmtId="190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10" fontId="0" fillId="0" borderId="0" xfId="0" applyNumberFormat="1" applyAlignment="1">
      <alignment horizontal="right"/>
    </xf>
    <xf numFmtId="193" fontId="0" fillId="0" borderId="0" xfId="0" applyNumberFormat="1" applyAlignment="1">
      <alignment horizontal="right"/>
    </xf>
    <xf numFmtId="0" fontId="7" fillId="34" borderId="0" xfId="0" applyFont="1" applyFill="1" applyAlignment="1">
      <alignment horizontal="right"/>
    </xf>
    <xf numFmtId="190" fontId="0" fillId="34" borderId="0" xfId="0" applyNumberFormat="1" applyFill="1" applyAlignment="1">
      <alignment horizontal="right"/>
    </xf>
    <xf numFmtId="190" fontId="2" fillId="0" borderId="0" xfId="43" applyNumberFormat="1" applyFont="1" applyAlignment="1">
      <alignment horizontal="right"/>
    </xf>
    <xf numFmtId="190" fontId="0" fillId="0" borderId="0" xfId="43" applyNumberFormat="1" applyFont="1" applyAlignment="1">
      <alignment horizontal="right"/>
    </xf>
    <xf numFmtId="190" fontId="2" fillId="0" borderId="0" xfId="0" applyNumberFormat="1" applyFont="1" applyAlignment="1">
      <alignment horizontal="right"/>
    </xf>
    <xf numFmtId="190" fontId="1" fillId="0" borderId="0" xfId="0" applyNumberFormat="1" applyFont="1" applyAlignment="1">
      <alignment horizontal="right"/>
    </xf>
    <xf numFmtId="0" fontId="0" fillId="0" borderId="11" xfId="0" applyBorder="1" applyAlignment="1">
      <alignment horizontal="right"/>
    </xf>
    <xf numFmtId="188" fontId="0" fillId="0" borderId="11" xfId="57" applyNumberFormat="1" applyFont="1" applyBorder="1" applyAlignment="1">
      <alignment horizontal="right"/>
    </xf>
    <xf numFmtId="190" fontId="1" fillId="0" borderId="11" xfId="0" applyNumberFormat="1" applyFont="1" applyBorder="1" applyAlignment="1">
      <alignment horizontal="right"/>
    </xf>
    <xf numFmtId="188" fontId="0" fillId="0" borderId="0" xfId="57" applyNumberFormat="1" applyAlignment="1">
      <alignment horizontal="right"/>
    </xf>
    <xf numFmtId="188" fontId="2" fillId="0" borderId="0" xfId="57" applyNumberFormat="1" applyFont="1" applyAlignment="1">
      <alignment horizontal="right"/>
    </xf>
    <xf numFmtId="9" fontId="2" fillId="0" borderId="0" xfId="57" applyFont="1" applyAlignment="1">
      <alignment horizontal="right"/>
    </xf>
    <xf numFmtId="9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9" fontId="0" fillId="0" borderId="0" xfId="0" applyNumberFormat="1" applyFont="1" applyAlignment="1">
      <alignment horizontal="right"/>
    </xf>
    <xf numFmtId="9" fontId="0" fillId="0" borderId="0" xfId="57" applyFont="1" applyAlignment="1">
      <alignment horizontal="right"/>
    </xf>
    <xf numFmtId="9" fontId="0" fillId="0" borderId="0" xfId="0" applyNumberFormat="1" applyAlignment="1">
      <alignment horizontal="right"/>
    </xf>
    <xf numFmtId="9" fontId="2" fillId="0" borderId="0" xfId="57" applyFont="1" applyBorder="1" applyAlignment="1">
      <alignment horizontal="right"/>
    </xf>
    <xf numFmtId="192" fontId="0" fillId="0" borderId="0" xfId="0" applyNumberFormat="1" applyAlignment="1">
      <alignment horizontal="right"/>
    </xf>
    <xf numFmtId="0" fontId="8" fillId="34" borderId="0" xfId="0" applyFont="1" applyFill="1" applyAlignment="1">
      <alignment horizontal="right"/>
    </xf>
    <xf numFmtId="0" fontId="5" fillId="33" borderId="12" xfId="0" applyFont="1" applyFill="1" applyBorder="1" applyAlignment="1">
      <alignment horizontal="center" vertical="justify"/>
    </xf>
    <xf numFmtId="0" fontId="5" fillId="33" borderId="13" xfId="0" applyFont="1" applyFill="1" applyBorder="1" applyAlignment="1">
      <alignment horizontal="center" vertical="justify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7"/>
  <sheetViews>
    <sheetView showGridLines="0" tabSelected="1" zoomScalePageLayoutView="0" workbookViewId="0" topLeftCell="A1">
      <selection activeCell="A1" sqref="A1"/>
    </sheetView>
  </sheetViews>
  <sheetFormatPr defaultColWidth="11.421875" defaultRowHeight="12.75"/>
  <cols>
    <col min="1" max="1" width="7.7109375" style="0" customWidth="1"/>
    <col min="2" max="2" width="82.7109375" style="0" customWidth="1"/>
    <col min="3" max="3" width="7.7109375" style="0" customWidth="1"/>
  </cols>
  <sheetData>
    <row r="1" spans="1:3" ht="12.75">
      <c r="A1" s="33"/>
      <c r="B1" s="33"/>
      <c r="C1" s="33"/>
    </row>
    <row r="2" spans="1:3" ht="12.75">
      <c r="A2" s="33"/>
      <c r="B2" s="71" t="s">
        <v>80</v>
      </c>
      <c r="C2" s="33"/>
    </row>
    <row r="3" spans="1:3" ht="12.75">
      <c r="A3" s="33"/>
      <c r="B3" s="72"/>
      <c r="C3" s="33"/>
    </row>
    <row r="4" spans="1:3" ht="12.75">
      <c r="A4" s="33"/>
      <c r="B4" s="34"/>
      <c r="C4" s="33"/>
    </row>
    <row r="5" spans="1:3" ht="12.75">
      <c r="A5" s="33"/>
      <c r="B5" s="35" t="s">
        <v>81</v>
      </c>
      <c r="C5" s="33"/>
    </row>
    <row r="6" spans="1:3" ht="12.75">
      <c r="A6" s="33"/>
      <c r="B6" s="35"/>
      <c r="C6" s="33"/>
    </row>
    <row r="7" spans="1:3" ht="12.75">
      <c r="A7" s="33"/>
      <c r="B7" s="36" t="s">
        <v>62</v>
      </c>
      <c r="C7" s="33"/>
    </row>
    <row r="8" spans="1:3" ht="12.75">
      <c r="A8" s="33"/>
      <c r="B8" s="33"/>
      <c r="C8" s="33"/>
    </row>
    <row r="9" spans="1:3" ht="12.75">
      <c r="A9" s="33"/>
      <c r="B9" s="36" t="s">
        <v>82</v>
      </c>
      <c r="C9" s="33"/>
    </row>
    <row r="10" spans="1:3" ht="12.75">
      <c r="A10" s="33"/>
      <c r="B10" s="33" t="s">
        <v>2</v>
      </c>
      <c r="C10" s="33"/>
    </row>
    <row r="11" spans="1:3" ht="12.75">
      <c r="A11" s="33"/>
      <c r="B11" s="33" t="s">
        <v>3</v>
      </c>
      <c r="C11" s="33"/>
    </row>
    <row r="12" spans="1:3" ht="12.75">
      <c r="A12" s="33"/>
      <c r="B12" s="33" t="s">
        <v>83</v>
      </c>
      <c r="C12" s="33"/>
    </row>
    <row r="13" spans="1:3" ht="12.75">
      <c r="A13" s="33"/>
      <c r="B13" s="33" t="s">
        <v>84</v>
      </c>
      <c r="C13" s="33"/>
    </row>
    <row r="14" spans="1:3" ht="12.75">
      <c r="A14" s="33"/>
      <c r="B14" s="33" t="s">
        <v>4</v>
      </c>
      <c r="C14" s="33"/>
    </row>
    <row r="15" spans="1:3" ht="12.75">
      <c r="A15" s="33"/>
      <c r="B15" s="33" t="s">
        <v>5</v>
      </c>
      <c r="C15" s="33"/>
    </row>
    <row r="16" spans="1:3" ht="12.75">
      <c r="A16" s="33"/>
      <c r="B16" s="33" t="s">
        <v>6</v>
      </c>
      <c r="C16" s="33"/>
    </row>
    <row r="17" spans="1:3" ht="12.75">
      <c r="A17" s="33"/>
      <c r="B17" s="33" t="s">
        <v>7</v>
      </c>
      <c r="C17" s="33"/>
    </row>
    <row r="18" spans="1:3" ht="12.75">
      <c r="A18" s="33"/>
      <c r="B18" s="33" t="s">
        <v>8</v>
      </c>
      <c r="C18" s="33"/>
    </row>
    <row r="19" spans="1:3" ht="12.75">
      <c r="A19" s="33"/>
      <c r="B19" s="33" t="s">
        <v>9</v>
      </c>
      <c r="C19" s="33"/>
    </row>
    <row r="20" spans="1:3" ht="12.75">
      <c r="A20" s="33"/>
      <c r="B20" s="33" t="s">
        <v>65</v>
      </c>
      <c r="C20" s="33"/>
    </row>
    <row r="21" spans="1:3" ht="12.75">
      <c r="A21" s="33"/>
      <c r="B21" s="33" t="s">
        <v>10</v>
      </c>
      <c r="C21" s="33"/>
    </row>
    <row r="22" spans="1:3" ht="12.75">
      <c r="A22" s="33"/>
      <c r="B22" s="33" t="s">
        <v>11</v>
      </c>
      <c r="C22" s="33"/>
    </row>
    <row r="23" spans="1:3" ht="12.75">
      <c r="A23" s="33"/>
      <c r="B23" s="33" t="s">
        <v>66</v>
      </c>
      <c r="C23" s="33"/>
    </row>
    <row r="24" spans="1:3" ht="12.75">
      <c r="A24" s="33"/>
      <c r="B24" s="33" t="s">
        <v>67</v>
      </c>
      <c r="C24" s="33"/>
    </row>
    <row r="25" spans="1:3" ht="12.75">
      <c r="A25" s="33"/>
      <c r="B25" s="37" t="s">
        <v>68</v>
      </c>
      <c r="C25" s="33"/>
    </row>
    <row r="26" spans="1:3" ht="12.75">
      <c r="A26" s="33"/>
      <c r="B26" s="33" t="s">
        <v>85</v>
      </c>
      <c r="C26" s="33"/>
    </row>
    <row r="27" spans="1:3" ht="12.75">
      <c r="A27" s="33"/>
      <c r="B27" s="33"/>
      <c r="C27" s="33"/>
    </row>
  </sheetData>
  <sheetProtection/>
  <mergeCells count="1">
    <mergeCell ref="B2:B3"/>
  </mergeCells>
  <printOptions/>
  <pageMargins left="0.75" right="0.75" top="1" bottom="1" header="0" footer="0"/>
  <pageSetup fitToHeight="1" fitToWidth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27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24.140625" style="0" customWidth="1"/>
    <col min="2" max="3" width="11.421875" style="0" customWidth="1"/>
    <col min="4" max="4" width="31.28125" style="0" customWidth="1"/>
    <col min="5" max="7" width="8.7109375" style="0" customWidth="1"/>
    <col min="8" max="8" width="9.8515625" style="0" customWidth="1"/>
    <col min="9" max="9" width="9.7109375" style="0" customWidth="1"/>
    <col min="10" max="13" width="8.7109375" style="0" customWidth="1"/>
    <col min="14" max="14" width="8.7109375" style="6" customWidth="1"/>
    <col min="15" max="15" width="11.421875" style="6" customWidth="1"/>
  </cols>
  <sheetData>
    <row r="2" spans="1:9" ht="12.75">
      <c r="A2" s="42" t="s">
        <v>78</v>
      </c>
      <c r="B2" s="43"/>
      <c r="C2" s="43"/>
      <c r="D2" s="43"/>
      <c r="E2" s="43"/>
      <c r="F2" s="43"/>
      <c r="G2" s="43"/>
      <c r="H2" s="43"/>
      <c r="I2" s="43"/>
    </row>
    <row r="4" spans="1:9" ht="12.75">
      <c r="A4" s="38" t="s">
        <v>79</v>
      </c>
      <c r="B4" s="39"/>
      <c r="C4" s="39"/>
      <c r="D4" s="39"/>
      <c r="E4" s="51" t="s">
        <v>25</v>
      </c>
      <c r="F4" s="51" t="s">
        <v>26</v>
      </c>
      <c r="G4" s="51" t="s">
        <v>27</v>
      </c>
      <c r="H4" s="51" t="s">
        <v>28</v>
      </c>
      <c r="I4" s="51" t="s">
        <v>29</v>
      </c>
    </row>
    <row r="5" spans="1:14" ht="12.75">
      <c r="A5" t="s">
        <v>12</v>
      </c>
      <c r="E5" s="60"/>
      <c r="F5" s="61">
        <v>2</v>
      </c>
      <c r="G5" s="61">
        <v>1</v>
      </c>
      <c r="H5" s="61">
        <v>0.4</v>
      </c>
      <c r="I5" s="61">
        <v>0.3</v>
      </c>
      <c r="J5" s="16"/>
      <c r="K5" s="16"/>
      <c r="L5" s="16"/>
      <c r="M5" s="16"/>
      <c r="N5" s="16"/>
    </row>
    <row r="6" spans="1:14" ht="12.75">
      <c r="A6" t="s">
        <v>16</v>
      </c>
      <c r="E6" s="62"/>
      <c r="F6" s="62">
        <v>1.75</v>
      </c>
      <c r="G6" s="62">
        <v>1</v>
      </c>
      <c r="H6" s="62">
        <v>0.7</v>
      </c>
      <c r="I6" s="62">
        <v>0.65</v>
      </c>
      <c r="J6" s="17"/>
      <c r="K6" s="17"/>
      <c r="L6" s="17"/>
      <c r="M6" s="17"/>
      <c r="N6" s="17"/>
    </row>
    <row r="7" spans="1:14" ht="12.75">
      <c r="A7" t="s">
        <v>70</v>
      </c>
      <c r="E7" s="62"/>
      <c r="F7" s="62">
        <v>0.2</v>
      </c>
      <c r="G7" s="62">
        <f aca="true" t="shared" si="0" ref="G7:I8">F7</f>
        <v>0.2</v>
      </c>
      <c r="H7" s="62">
        <f t="shared" si="0"/>
        <v>0.2</v>
      </c>
      <c r="I7" s="62">
        <f t="shared" si="0"/>
        <v>0.2</v>
      </c>
      <c r="J7" s="17"/>
      <c r="K7" s="17"/>
      <c r="L7" s="17"/>
      <c r="M7" s="17"/>
      <c r="N7" s="17"/>
    </row>
    <row r="8" spans="1:14" ht="12.75">
      <c r="A8" t="s">
        <v>71</v>
      </c>
      <c r="E8" s="63">
        <v>0.35</v>
      </c>
      <c r="F8" s="63">
        <v>0.35</v>
      </c>
      <c r="G8" s="62">
        <f t="shared" si="0"/>
        <v>0.35</v>
      </c>
      <c r="H8" s="62">
        <f t="shared" si="0"/>
        <v>0.35</v>
      </c>
      <c r="I8" s="62">
        <f t="shared" si="0"/>
        <v>0.35</v>
      </c>
      <c r="J8" s="17"/>
      <c r="K8" s="17"/>
      <c r="L8" s="17"/>
      <c r="M8" s="17"/>
      <c r="N8" s="17"/>
    </row>
    <row r="9" spans="5:9" ht="12.75">
      <c r="E9" s="48"/>
      <c r="F9" s="48"/>
      <c r="G9" s="48"/>
      <c r="H9" s="48"/>
      <c r="I9" s="48"/>
    </row>
    <row r="10" spans="1:9" ht="12.75">
      <c r="A10" s="38" t="s">
        <v>13</v>
      </c>
      <c r="B10" s="39"/>
      <c r="C10" s="39"/>
      <c r="D10" s="39"/>
      <c r="E10" s="51" t="s">
        <v>25</v>
      </c>
      <c r="F10" s="51" t="s">
        <v>26</v>
      </c>
      <c r="G10" s="51" t="s">
        <v>27</v>
      </c>
      <c r="H10" s="51" t="s">
        <v>28</v>
      </c>
      <c r="I10" s="51" t="s">
        <v>29</v>
      </c>
    </row>
    <row r="11" spans="1:14" ht="12.75">
      <c r="A11" t="s">
        <v>15</v>
      </c>
      <c r="E11" s="63">
        <v>0.05</v>
      </c>
      <c r="F11" s="63">
        <v>0.05</v>
      </c>
      <c r="G11" s="63">
        <v>0.05</v>
      </c>
      <c r="H11" s="63">
        <v>0.05</v>
      </c>
      <c r="I11" s="63">
        <v>0.05</v>
      </c>
      <c r="J11" s="18"/>
      <c r="K11" s="18"/>
      <c r="L11" s="18"/>
      <c r="M11" s="18"/>
      <c r="N11" s="18"/>
    </row>
    <row r="12" spans="1:14" ht="12.75">
      <c r="A12" t="s">
        <v>14</v>
      </c>
      <c r="E12" s="63">
        <v>0.04</v>
      </c>
      <c r="F12" s="63">
        <v>0.04</v>
      </c>
      <c r="G12" s="63">
        <v>0.04</v>
      </c>
      <c r="H12" s="63">
        <v>0.04</v>
      </c>
      <c r="I12" s="63">
        <v>0.04</v>
      </c>
      <c r="J12" s="18"/>
      <c r="K12" s="18"/>
      <c r="L12" s="18"/>
      <c r="M12" s="18"/>
      <c r="N12" s="18"/>
    </row>
    <row r="13" spans="1:14" ht="12.75">
      <c r="A13" t="s">
        <v>72</v>
      </c>
      <c r="E13" s="64">
        <v>60</v>
      </c>
      <c r="F13" s="64">
        <v>40</v>
      </c>
      <c r="G13" s="64">
        <v>15</v>
      </c>
      <c r="H13" s="64">
        <v>10</v>
      </c>
      <c r="I13" s="64">
        <f>H13</f>
        <v>10</v>
      </c>
      <c r="J13" s="19"/>
      <c r="K13" s="19"/>
      <c r="L13" s="19"/>
      <c r="M13" s="19"/>
      <c r="N13" s="19"/>
    </row>
    <row r="14" spans="1:14" ht="12.75">
      <c r="A14" t="s">
        <v>73</v>
      </c>
      <c r="E14" s="63">
        <v>0.1</v>
      </c>
      <c r="F14" s="63">
        <v>0.1</v>
      </c>
      <c r="G14" s="63">
        <v>0.1</v>
      </c>
      <c r="H14" s="63">
        <v>0.1</v>
      </c>
      <c r="I14" s="63">
        <v>0.1</v>
      </c>
      <c r="J14" s="18"/>
      <c r="K14" s="18"/>
      <c r="L14" s="18"/>
      <c r="M14" s="18"/>
      <c r="N14" s="18"/>
    </row>
    <row r="15" spans="5:9" ht="12.75">
      <c r="E15" s="48"/>
      <c r="F15" s="48"/>
      <c r="G15" s="48"/>
      <c r="H15" s="48"/>
      <c r="I15" s="48"/>
    </row>
    <row r="16" spans="1:9" ht="12.75">
      <c r="A16" s="38" t="s">
        <v>17</v>
      </c>
      <c r="B16" s="39"/>
      <c r="C16" s="39"/>
      <c r="D16" s="39"/>
      <c r="E16" s="51" t="s">
        <v>25</v>
      </c>
      <c r="F16" s="51" t="s">
        <v>26</v>
      </c>
      <c r="G16" s="51" t="s">
        <v>27</v>
      </c>
      <c r="H16" s="51" t="s">
        <v>28</v>
      </c>
      <c r="I16" s="51" t="s">
        <v>29</v>
      </c>
    </row>
    <row r="17" spans="1:14" ht="12.75">
      <c r="A17" t="s">
        <v>18</v>
      </c>
      <c r="E17" s="63">
        <v>0.2</v>
      </c>
      <c r="F17" s="65">
        <f aca="true" t="shared" si="1" ref="F17:I19">E17</f>
        <v>0.2</v>
      </c>
      <c r="G17" s="65">
        <f t="shared" si="1"/>
        <v>0.2</v>
      </c>
      <c r="H17" s="65">
        <f t="shared" si="1"/>
        <v>0.2</v>
      </c>
      <c r="I17" s="65">
        <f t="shared" si="1"/>
        <v>0.2</v>
      </c>
      <c r="J17" s="20"/>
      <c r="K17" s="20"/>
      <c r="L17" s="20"/>
      <c r="M17" s="20"/>
      <c r="N17" s="21"/>
    </row>
    <row r="18" spans="1:14" ht="12.75">
      <c r="A18" t="s">
        <v>19</v>
      </c>
      <c r="E18" s="62">
        <v>0.07</v>
      </c>
      <c r="F18" s="66">
        <f t="shared" si="1"/>
        <v>0.07</v>
      </c>
      <c r="G18" s="66">
        <f t="shared" si="1"/>
        <v>0.07</v>
      </c>
      <c r="H18" s="66">
        <f t="shared" si="1"/>
        <v>0.07</v>
      </c>
      <c r="I18" s="66">
        <f t="shared" si="1"/>
        <v>0.07</v>
      </c>
      <c r="J18" s="15"/>
      <c r="K18" s="15"/>
      <c r="L18" s="15"/>
      <c r="M18" s="15"/>
      <c r="N18" s="15"/>
    </row>
    <row r="19" spans="1:14" ht="12.75">
      <c r="A19" t="s">
        <v>74</v>
      </c>
      <c r="E19" s="63">
        <v>1</v>
      </c>
      <c r="F19" s="65">
        <f t="shared" si="1"/>
        <v>1</v>
      </c>
      <c r="G19" s="65">
        <f t="shared" si="1"/>
        <v>1</v>
      </c>
      <c r="H19" s="65">
        <f t="shared" si="1"/>
        <v>1</v>
      </c>
      <c r="I19" s="65">
        <f t="shared" si="1"/>
        <v>1</v>
      </c>
      <c r="J19" s="20"/>
      <c r="K19" s="20"/>
      <c r="L19" s="20"/>
      <c r="M19" s="20"/>
      <c r="N19" s="21"/>
    </row>
    <row r="20" spans="1:14" ht="12.75">
      <c r="A20" t="s">
        <v>75</v>
      </c>
      <c r="E20" s="67">
        <f>1-E19</f>
        <v>0</v>
      </c>
      <c r="F20" s="67">
        <f>1-F19</f>
        <v>0</v>
      </c>
      <c r="G20" s="67">
        <f>1-G19</f>
        <v>0</v>
      </c>
      <c r="H20" s="67">
        <f>1-H19</f>
        <v>0</v>
      </c>
      <c r="I20" s="67">
        <f>1-I19</f>
        <v>0</v>
      </c>
      <c r="J20" s="1"/>
      <c r="K20" s="1"/>
      <c r="L20" s="1"/>
      <c r="M20" s="1"/>
      <c r="N20" s="10"/>
    </row>
    <row r="21" spans="1:9" ht="12.75">
      <c r="A21" t="s">
        <v>76</v>
      </c>
      <c r="E21" s="48"/>
      <c r="F21" s="48"/>
      <c r="G21" s="48"/>
      <c r="H21" s="48"/>
      <c r="I21" s="68">
        <v>0</v>
      </c>
    </row>
    <row r="22" spans="5:14" ht="12.75">
      <c r="E22" s="67"/>
      <c r="F22" s="69"/>
      <c r="G22" s="69"/>
      <c r="H22" s="69"/>
      <c r="I22" s="69"/>
      <c r="J22" s="5"/>
      <c r="K22" s="5"/>
      <c r="L22" s="5"/>
      <c r="M22" s="5"/>
      <c r="N22" s="11"/>
    </row>
    <row r="23" spans="1:15" s="23" customFormat="1" ht="12.75">
      <c r="A23" s="38" t="s">
        <v>20</v>
      </c>
      <c r="B23" s="41"/>
      <c r="C23" s="41"/>
      <c r="D23" s="41"/>
      <c r="E23" s="70"/>
      <c r="F23" s="70"/>
      <c r="G23" s="70"/>
      <c r="H23" s="70"/>
      <c r="I23" s="70"/>
      <c r="J23" s="32"/>
      <c r="N23" s="24"/>
      <c r="O23" s="24"/>
    </row>
    <row r="24" spans="1:14" ht="12.75">
      <c r="A24" t="s">
        <v>21</v>
      </c>
      <c r="E24" s="49">
        <f>E17+((E20/E19)*(1-E8)*(E17-E18))</f>
        <v>0.2</v>
      </c>
      <c r="F24" s="49">
        <f>F17+((F20/F19)*(1-F8)*(F17-F18))</f>
        <v>0.2</v>
      </c>
      <c r="G24" s="49">
        <f>G17+((G20/G19)*(1-G8)*(G17-G18))</f>
        <v>0.2</v>
      </c>
      <c r="H24" s="49">
        <f>H17+((H20/H19)*(1-H8)*(H17-H18))</f>
        <v>0.2</v>
      </c>
      <c r="I24" s="49">
        <f>I17+((I20/I19)*(1-I8)*(I17-I18))</f>
        <v>0.2</v>
      </c>
      <c r="J24" s="4"/>
      <c r="K24" s="4"/>
      <c r="L24" s="4"/>
      <c r="M24" s="4"/>
      <c r="N24" s="12"/>
    </row>
    <row r="25" spans="1:14" ht="12.75">
      <c r="A25" t="s">
        <v>22</v>
      </c>
      <c r="E25" s="49">
        <f>E18*E20*(1-E8)</f>
        <v>0</v>
      </c>
      <c r="F25" s="49">
        <f>F18*F20*(1-F8)</f>
        <v>0</v>
      </c>
      <c r="G25" s="49">
        <f>G18*G20*(1-G8)</f>
        <v>0</v>
      </c>
      <c r="H25" s="49">
        <f>H18*H20*(1-H8)</f>
        <v>0</v>
      </c>
      <c r="I25" s="49">
        <f>I18*I20*(1-I8)</f>
        <v>0</v>
      </c>
      <c r="J25" s="4"/>
      <c r="K25" s="4"/>
      <c r="L25" s="4"/>
      <c r="M25" s="4"/>
      <c r="N25" s="12"/>
    </row>
    <row r="26" spans="1:14" ht="12.75">
      <c r="A26" t="s">
        <v>23</v>
      </c>
      <c r="E26" s="49">
        <f>E24*E19</f>
        <v>0.2</v>
      </c>
      <c r="F26" s="49">
        <f>F24*F19</f>
        <v>0.2</v>
      </c>
      <c r="G26" s="49">
        <f>G24*G19</f>
        <v>0.2</v>
      </c>
      <c r="H26" s="49">
        <f>H24*H19</f>
        <v>0.2</v>
      </c>
      <c r="I26" s="49">
        <f>I24*I19</f>
        <v>0.2</v>
      </c>
      <c r="J26" s="4"/>
      <c r="K26" s="4"/>
      <c r="L26" s="4"/>
      <c r="M26" s="4"/>
      <c r="N26" s="12"/>
    </row>
    <row r="27" spans="1:14" ht="12.75">
      <c r="A27" t="s">
        <v>24</v>
      </c>
      <c r="E27" s="49">
        <f>E25+E26</f>
        <v>0.2</v>
      </c>
      <c r="F27" s="49">
        <f>F25+F26</f>
        <v>0.2</v>
      </c>
      <c r="G27" s="49">
        <f>G25+G26</f>
        <v>0.2</v>
      </c>
      <c r="H27" s="49">
        <f>H25+H26</f>
        <v>0.2</v>
      </c>
      <c r="I27" s="49">
        <f>I25+I26</f>
        <v>0.2</v>
      </c>
      <c r="J27" s="4"/>
      <c r="K27" s="4"/>
      <c r="L27" s="4"/>
      <c r="M27" s="4"/>
      <c r="N27" s="12"/>
    </row>
  </sheetData>
  <sheetProtection/>
  <printOptions/>
  <pageMargins left="0.75" right="0.75" top="1" bottom="1" header="0" footer="0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38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3.28125" style="0" customWidth="1"/>
    <col min="2" max="3" width="11.421875" style="0" customWidth="1"/>
    <col min="4" max="4" width="12.8515625" style="0" customWidth="1"/>
    <col min="5" max="9" width="9.7109375" style="0" customWidth="1"/>
    <col min="10" max="13" width="8.7109375" style="0" customWidth="1"/>
    <col min="14" max="14" width="8.7109375" style="6" customWidth="1"/>
  </cols>
  <sheetData>
    <row r="2" spans="1:10" ht="12.75">
      <c r="A2" s="42" t="s">
        <v>30</v>
      </c>
      <c r="B2" s="43"/>
      <c r="C2" s="42" t="s">
        <v>77</v>
      </c>
      <c r="D2" s="43"/>
      <c r="E2" s="43"/>
      <c r="F2" s="43"/>
      <c r="G2" s="43"/>
      <c r="H2" s="43"/>
      <c r="I2" s="43"/>
      <c r="J2" s="33"/>
    </row>
    <row r="4" spans="1:9" ht="12.75">
      <c r="A4" s="38" t="s">
        <v>31</v>
      </c>
      <c r="B4" s="44"/>
      <c r="C4" s="39"/>
      <c r="D4" s="39"/>
      <c r="E4" s="51" t="s">
        <v>25</v>
      </c>
      <c r="F4" s="51" t="s">
        <v>26</v>
      </c>
      <c r="G4" s="51" t="s">
        <v>27</v>
      </c>
      <c r="H4" s="51" t="s">
        <v>28</v>
      </c>
      <c r="I4" s="51" t="s">
        <v>29</v>
      </c>
    </row>
    <row r="5" spans="1:14" ht="12.75">
      <c r="A5" t="s">
        <v>32</v>
      </c>
      <c r="E5" s="47">
        <f>E21*'2-Initial Assumptions'!E11</f>
        <v>20</v>
      </c>
      <c r="F5" s="47">
        <f>F21*'2-Initial Assumptions'!F11</f>
        <v>52.5</v>
      </c>
      <c r="G5" s="47">
        <f>G21*'2-Initial Assumptions'!G11</f>
        <v>60</v>
      </c>
      <c r="H5" s="47">
        <f>H21*'2-Initial Assumptions'!H11</f>
        <v>58.800000000000004</v>
      </c>
      <c r="I5" s="47">
        <f>I21*'2-Initial Assumptions'!I11</f>
        <v>70.98</v>
      </c>
      <c r="J5" s="3"/>
      <c r="K5" s="3"/>
      <c r="L5" s="3"/>
      <c r="M5" s="3"/>
      <c r="N5" s="3"/>
    </row>
    <row r="6" spans="1:14" ht="12.75">
      <c r="A6" t="s">
        <v>33</v>
      </c>
      <c r="E6" s="47">
        <f>E20*'2-Initial Assumptions'!E12</f>
        <v>8</v>
      </c>
      <c r="F6" s="47">
        <f>F20*'2-Initial Assumptions'!F12</f>
        <v>24</v>
      </c>
      <c r="G6" s="47">
        <f>G20*'2-Initial Assumptions'!G12</f>
        <v>48</v>
      </c>
      <c r="H6" s="47">
        <f>H20*'2-Initial Assumptions'!H12</f>
        <v>67.2</v>
      </c>
      <c r="I6" s="47">
        <f>I20*'2-Initial Assumptions'!I12</f>
        <v>87.36</v>
      </c>
      <c r="J6" s="3"/>
      <c r="K6" s="3"/>
      <c r="L6" s="3"/>
      <c r="M6" s="3"/>
      <c r="N6" s="13"/>
    </row>
    <row r="7" spans="1:14" ht="12.75">
      <c r="A7" t="s">
        <v>34</v>
      </c>
      <c r="E7" s="47">
        <f>D7+'2-Initial Assumptions'!E13</f>
        <v>60</v>
      </c>
      <c r="F7" s="47">
        <f>E7+'2-Initial Assumptions'!F13</f>
        <v>100</v>
      </c>
      <c r="G7" s="47">
        <f>F7+'2-Initial Assumptions'!G13</f>
        <v>115</v>
      </c>
      <c r="H7" s="47">
        <f>G7+'2-Initial Assumptions'!H13</f>
        <v>125</v>
      </c>
      <c r="I7" s="47">
        <f>H7+'2-Initial Assumptions'!I13</f>
        <v>135</v>
      </c>
      <c r="J7" s="3"/>
      <c r="K7" s="3"/>
      <c r="L7" s="3"/>
      <c r="M7" s="3"/>
      <c r="N7" s="3"/>
    </row>
    <row r="8" spans="1:14" ht="12.75">
      <c r="A8" t="s">
        <v>35</v>
      </c>
      <c r="E8" s="47">
        <f>D8+E23</f>
        <v>20</v>
      </c>
      <c r="F8" s="47">
        <f>E8+F23</f>
        <v>28</v>
      </c>
      <c r="G8" s="47">
        <f>F8+G23</f>
        <v>42.4</v>
      </c>
      <c r="H8" s="47">
        <f>G8+H23</f>
        <v>56.92</v>
      </c>
      <c r="I8" s="47">
        <f>H8+I23</f>
        <v>70.536</v>
      </c>
      <c r="J8" s="3"/>
      <c r="K8" s="3"/>
      <c r="L8" s="3"/>
      <c r="M8" s="3"/>
      <c r="N8" s="13"/>
    </row>
    <row r="9" spans="1:14" ht="12.75">
      <c r="A9" t="s">
        <v>36</v>
      </c>
      <c r="E9" s="47">
        <f>E7-E8</f>
        <v>40</v>
      </c>
      <c r="F9" s="47">
        <f>F7-F8</f>
        <v>72</v>
      </c>
      <c r="G9" s="47">
        <f>G7-G8</f>
        <v>72.6</v>
      </c>
      <c r="H9" s="47">
        <f>H7-H8</f>
        <v>68.08</v>
      </c>
      <c r="I9" s="47">
        <f>I7-I8</f>
        <v>64.464</v>
      </c>
      <c r="J9" s="3"/>
      <c r="K9" s="3"/>
      <c r="L9" s="3"/>
      <c r="M9" s="3"/>
      <c r="N9" s="13"/>
    </row>
    <row r="10" spans="1:14" ht="12.75">
      <c r="A10" s="45" t="s">
        <v>37</v>
      </c>
      <c r="B10" s="39"/>
      <c r="C10" s="39"/>
      <c r="D10" s="39"/>
      <c r="E10" s="52">
        <f>E5+E6+E9</f>
        <v>68</v>
      </c>
      <c r="F10" s="52">
        <f>F5+F6+F9</f>
        <v>148.5</v>
      </c>
      <c r="G10" s="52">
        <f>G5+G6+G9</f>
        <v>180.6</v>
      </c>
      <c r="H10" s="52">
        <f>H5+H6+H9</f>
        <v>194.07999999999998</v>
      </c>
      <c r="I10" s="52">
        <f>I5+I6+I9</f>
        <v>222.804</v>
      </c>
      <c r="J10" s="3"/>
      <c r="K10" s="3"/>
      <c r="L10" s="3"/>
      <c r="M10" s="3"/>
      <c r="N10" s="13"/>
    </row>
    <row r="11" spans="5:14" ht="12.75">
      <c r="E11" s="47"/>
      <c r="F11" s="47"/>
      <c r="G11" s="47"/>
      <c r="H11" s="47"/>
      <c r="I11" s="47"/>
      <c r="J11" s="3"/>
      <c r="K11" s="3"/>
      <c r="L11" s="3"/>
      <c r="M11" s="3"/>
      <c r="N11" s="13"/>
    </row>
    <row r="12" spans="1:14" ht="12.75">
      <c r="A12" t="s">
        <v>38</v>
      </c>
      <c r="E12" s="47">
        <f>E21*'2-Initial Assumptions'!E14</f>
        <v>40</v>
      </c>
      <c r="F12" s="47">
        <f>F21*'2-Initial Assumptions'!F14</f>
        <v>105</v>
      </c>
      <c r="G12" s="47">
        <f>G21*'2-Initial Assumptions'!G14</f>
        <v>120</v>
      </c>
      <c r="H12" s="47">
        <f>H21*'2-Initial Assumptions'!H14</f>
        <v>117.60000000000001</v>
      </c>
      <c r="I12" s="47">
        <f>I21*'2-Initial Assumptions'!I14</f>
        <v>141.96</v>
      </c>
      <c r="J12" s="3"/>
      <c r="K12" s="3"/>
      <c r="L12" s="3"/>
      <c r="M12" s="3"/>
      <c r="N12" s="13"/>
    </row>
    <row r="13" spans="1:14" ht="12.75">
      <c r="A13" t="s">
        <v>63</v>
      </c>
      <c r="E13" s="47"/>
      <c r="F13" s="47"/>
      <c r="G13" s="47"/>
      <c r="H13" s="47"/>
      <c r="I13" s="47"/>
      <c r="J13" s="3"/>
      <c r="K13" s="3"/>
      <c r="L13" s="3"/>
      <c r="M13" s="3"/>
      <c r="N13" s="13"/>
    </row>
    <row r="14" spans="1:14" ht="12.75">
      <c r="A14" t="s">
        <v>64</v>
      </c>
      <c r="E14" s="47"/>
      <c r="F14" s="47"/>
      <c r="G14" s="47"/>
      <c r="H14" s="47"/>
      <c r="I14" s="47"/>
      <c r="J14" s="3"/>
      <c r="K14" s="3"/>
      <c r="L14" s="3"/>
      <c r="M14" s="3"/>
      <c r="N14" s="13"/>
    </row>
    <row r="15" spans="1:14" ht="12.75">
      <c r="A15" s="45" t="s">
        <v>39</v>
      </c>
      <c r="B15" s="39"/>
      <c r="C15" s="39"/>
      <c r="D15" s="39"/>
      <c r="E15" s="52">
        <f>+E10</f>
        <v>68</v>
      </c>
      <c r="F15" s="52">
        <f>+F10</f>
        <v>148.5</v>
      </c>
      <c r="G15" s="52">
        <f>+G10</f>
        <v>180.6</v>
      </c>
      <c r="H15" s="52">
        <f>+H10</f>
        <v>194.07999999999998</v>
      </c>
      <c r="I15" s="52">
        <f>+I10</f>
        <v>222.804</v>
      </c>
      <c r="J15" s="3"/>
      <c r="K15" s="3"/>
      <c r="L15" s="3"/>
      <c r="M15" s="3"/>
      <c r="N15" s="13"/>
    </row>
    <row r="16" spans="5:14" ht="12.75">
      <c r="E16" s="47"/>
      <c r="F16" s="47"/>
      <c r="G16" s="47"/>
      <c r="H16" s="47"/>
      <c r="I16" s="47"/>
      <c r="J16" s="3"/>
      <c r="K16" s="3"/>
      <c r="L16" s="3"/>
      <c r="M16" s="3"/>
      <c r="N16" s="13"/>
    </row>
    <row r="17" spans="1:14" ht="12.75">
      <c r="A17" t="s">
        <v>40</v>
      </c>
      <c r="E17" s="47">
        <f>E5+E6-E12</f>
        <v>-12</v>
      </c>
      <c r="F17" s="47">
        <f>F5+F6-F12</f>
        <v>-28.5</v>
      </c>
      <c r="G17" s="47">
        <f>G5+G6-G12</f>
        <v>-12</v>
      </c>
      <c r="H17" s="47">
        <f>H5+H6-H12</f>
        <v>8.399999999999991</v>
      </c>
      <c r="I17" s="47">
        <f>I5+I6-I12</f>
        <v>16.379999999999995</v>
      </c>
      <c r="J17" s="3"/>
      <c r="K17" s="3"/>
      <c r="L17" s="3"/>
      <c r="M17" s="3"/>
      <c r="N17" s="13"/>
    </row>
    <row r="18" spans="5:9" ht="12.75">
      <c r="E18" s="48"/>
      <c r="F18" s="48"/>
      <c r="G18" s="48"/>
      <c r="H18" s="48"/>
      <c r="I18" s="48"/>
    </row>
    <row r="19" spans="1:9" ht="12.75">
      <c r="A19" s="38" t="s">
        <v>41</v>
      </c>
      <c r="B19" s="39"/>
      <c r="C19" s="44" t="s">
        <v>0</v>
      </c>
      <c r="D19" s="39"/>
      <c r="E19" s="51" t="s">
        <v>25</v>
      </c>
      <c r="F19" s="51" t="s">
        <v>26</v>
      </c>
      <c r="G19" s="51" t="s">
        <v>27</v>
      </c>
      <c r="H19" s="51" t="s">
        <v>28</v>
      </c>
      <c r="I19" s="51" t="s">
        <v>29</v>
      </c>
    </row>
    <row r="20" spans="1:14" ht="12.75">
      <c r="A20" t="s">
        <v>42</v>
      </c>
      <c r="E20" s="53">
        <v>200</v>
      </c>
      <c r="F20" s="54">
        <f>E20*(1+'2-Initial Assumptions'!F5)</f>
        <v>600</v>
      </c>
      <c r="G20" s="54">
        <f>F20*(1+'2-Initial Assumptions'!G5)</f>
        <v>1200</v>
      </c>
      <c r="H20" s="54">
        <f>G20*(1+'2-Initial Assumptions'!H5)</f>
        <v>1680</v>
      </c>
      <c r="I20" s="54">
        <f>H20*(1+'2-Initial Assumptions'!I5)</f>
        <v>2184</v>
      </c>
      <c r="J20" s="2"/>
      <c r="K20" s="2"/>
      <c r="L20" s="2"/>
      <c r="M20" s="2"/>
      <c r="N20" s="14"/>
    </row>
    <row r="21" spans="1:14" ht="12.75">
      <c r="A21" t="s">
        <v>54</v>
      </c>
      <c r="E21" s="55">
        <v>400</v>
      </c>
      <c r="F21" s="47">
        <f>F20*'2-Initial Assumptions'!F6</f>
        <v>1050</v>
      </c>
      <c r="G21" s="47">
        <f>G20*'2-Initial Assumptions'!G6</f>
        <v>1200</v>
      </c>
      <c r="H21" s="47">
        <f>H20*'2-Initial Assumptions'!H6</f>
        <v>1176</v>
      </c>
      <c r="I21" s="47">
        <f>I20*'2-Initial Assumptions'!I6</f>
        <v>1419.6000000000001</v>
      </c>
      <c r="J21" s="3"/>
      <c r="K21" s="3"/>
      <c r="L21" s="3"/>
      <c r="M21" s="3"/>
      <c r="N21" s="13"/>
    </row>
    <row r="22" spans="1:14" ht="12.75">
      <c r="A22" t="s">
        <v>43</v>
      </c>
      <c r="E22" s="47">
        <f>E20-E21</f>
        <v>-200</v>
      </c>
      <c r="F22" s="47">
        <f>F20-F21</f>
        <v>-450</v>
      </c>
      <c r="G22" s="47">
        <f>G20-G21</f>
        <v>0</v>
      </c>
      <c r="H22" s="47">
        <f>H20-H21</f>
        <v>504</v>
      </c>
      <c r="I22" s="47">
        <f>I20-I21</f>
        <v>764.3999999999999</v>
      </c>
      <c r="J22" s="3"/>
      <c r="K22" s="3"/>
      <c r="L22" s="3"/>
      <c r="M22" s="3"/>
      <c r="N22" s="3"/>
    </row>
    <row r="23" spans="1:14" ht="12.75">
      <c r="A23" t="s">
        <v>44</v>
      </c>
      <c r="E23" s="55">
        <v>20</v>
      </c>
      <c r="F23" s="47">
        <f>E9*'2-Initial Assumptions'!F7</f>
        <v>8</v>
      </c>
      <c r="G23" s="47">
        <f>F9*'2-Initial Assumptions'!G7</f>
        <v>14.4</v>
      </c>
      <c r="H23" s="47">
        <f>G9*'2-Initial Assumptions'!H7</f>
        <v>14.52</v>
      </c>
      <c r="I23" s="47">
        <f>H9*'2-Initial Assumptions'!I7</f>
        <v>13.616</v>
      </c>
      <c r="J23" s="3"/>
      <c r="K23" s="3"/>
      <c r="L23" s="3"/>
      <c r="M23" s="3"/>
      <c r="N23" s="3"/>
    </row>
    <row r="24" spans="1:14" ht="12.75">
      <c r="A24" t="s">
        <v>45</v>
      </c>
      <c r="E24" s="47">
        <f>E22-E23</f>
        <v>-220</v>
      </c>
      <c r="F24" s="47">
        <f>F22-F23</f>
        <v>-458</v>
      </c>
      <c r="G24" s="47">
        <f>G22-G23</f>
        <v>-14.4</v>
      </c>
      <c r="H24" s="47">
        <f>H22-H23</f>
        <v>489.48</v>
      </c>
      <c r="I24" s="47">
        <f>I22-I23</f>
        <v>750.7839999999999</v>
      </c>
      <c r="J24" s="3"/>
      <c r="K24" s="3"/>
      <c r="L24" s="3"/>
      <c r="M24" s="3"/>
      <c r="N24" s="3"/>
    </row>
    <row r="25" spans="1:14" ht="12.75">
      <c r="A25" t="s">
        <v>46</v>
      </c>
      <c r="E25" s="55">
        <v>0</v>
      </c>
      <c r="F25" s="47">
        <f>IF(F24*'2-Initial Assumptions'!F8&gt;0,F24*'2-Initial Assumptions'!F8,0)</f>
        <v>0</v>
      </c>
      <c r="G25" s="47">
        <f>IF(G24*'2-Initial Assumptions'!G8&gt;0,G24*'2-Initial Assumptions'!G8,0)</f>
        <v>0</v>
      </c>
      <c r="H25" s="47">
        <f>IF(H24*'2-Initial Assumptions'!H8&gt;0,H24*'2-Initial Assumptions'!H8,0)</f>
        <v>171.31799999999998</v>
      </c>
      <c r="I25" s="47">
        <f>IF(I24*'2-Initial Assumptions'!I8&gt;0,I24*'2-Initial Assumptions'!I8,0)</f>
        <v>262.77439999999996</v>
      </c>
      <c r="J25" s="3"/>
      <c r="K25" s="3"/>
      <c r="L25" s="3"/>
      <c r="M25" s="3"/>
      <c r="N25" s="3"/>
    </row>
    <row r="26" spans="1:14" ht="12.75">
      <c r="A26" s="30" t="s">
        <v>47</v>
      </c>
      <c r="E26" s="56">
        <f>E24-E25</f>
        <v>-220</v>
      </c>
      <c r="F26" s="56">
        <f>F24-F25</f>
        <v>-458</v>
      </c>
      <c r="G26" s="56">
        <f>G24-G25</f>
        <v>-14.4</v>
      </c>
      <c r="H26" s="56">
        <f>H24-H25</f>
        <v>318.16200000000003</v>
      </c>
      <c r="I26" s="56">
        <f>I24-I25</f>
        <v>488.0095999999999</v>
      </c>
      <c r="J26" s="9"/>
      <c r="K26" s="9"/>
      <c r="L26" s="9"/>
      <c r="M26" s="9"/>
      <c r="N26" s="9"/>
    </row>
    <row r="27" spans="1:14" s="6" customFormat="1" ht="13.5" thickBot="1">
      <c r="A27" s="31" t="s">
        <v>48</v>
      </c>
      <c r="E27" s="57"/>
      <c r="F27" s="58">
        <f>F26/E26-1</f>
        <v>1.081818181818182</v>
      </c>
      <c r="G27" s="58">
        <f>G26/F26-1</f>
        <v>-0.9685589519650655</v>
      </c>
      <c r="H27" s="58">
        <f>H26/G26-1</f>
        <v>-23.094583333333336</v>
      </c>
      <c r="I27" s="58">
        <f>I26/H26-1</f>
        <v>0.5338399934624496</v>
      </c>
      <c r="J27" s="7"/>
      <c r="K27" s="7"/>
      <c r="L27" s="7"/>
      <c r="M27" s="7"/>
      <c r="N27" s="7"/>
    </row>
    <row r="28" spans="1:9" ht="12.75">
      <c r="A28" s="39"/>
      <c r="B28" s="39"/>
      <c r="C28" s="39"/>
      <c r="D28" s="39"/>
      <c r="E28" s="51" t="s">
        <v>25</v>
      </c>
      <c r="F28" s="51" t="s">
        <v>26</v>
      </c>
      <c r="G28" s="51" t="s">
        <v>27</v>
      </c>
      <c r="H28" s="51" t="s">
        <v>28</v>
      </c>
      <c r="I28" s="51" t="s">
        <v>29</v>
      </c>
    </row>
    <row r="29" spans="1:14" ht="12.75">
      <c r="A29" t="s">
        <v>49</v>
      </c>
      <c r="E29" s="47">
        <f>E23</f>
        <v>20</v>
      </c>
      <c r="F29" s="47">
        <f>F23</f>
        <v>8</v>
      </c>
      <c r="G29" s="47">
        <f>G23</f>
        <v>14.4</v>
      </c>
      <c r="H29" s="47">
        <f>H23</f>
        <v>14.52</v>
      </c>
      <c r="I29" s="47">
        <f>I23</f>
        <v>13.616</v>
      </c>
      <c r="J29" s="3"/>
      <c r="K29" s="3"/>
      <c r="L29" s="3"/>
      <c r="M29" s="3"/>
      <c r="N29" s="13"/>
    </row>
    <row r="30" spans="1:14" ht="12.75">
      <c r="A30" t="s">
        <v>50</v>
      </c>
      <c r="E30" s="47">
        <f>E17-D17</f>
        <v>-12</v>
      </c>
      <c r="F30" s="47">
        <f>F17-E17</f>
        <v>-16.5</v>
      </c>
      <c r="G30" s="47">
        <f>G17-F17</f>
        <v>16.5</v>
      </c>
      <c r="H30" s="47">
        <f>H17-G17</f>
        <v>20.39999999999999</v>
      </c>
      <c r="I30" s="47">
        <f>I17-H17</f>
        <v>7.980000000000004</v>
      </c>
      <c r="J30" s="3"/>
      <c r="K30" s="3"/>
      <c r="L30" s="3"/>
      <c r="M30" s="3"/>
      <c r="N30" s="13"/>
    </row>
    <row r="31" spans="1:14" ht="12.75">
      <c r="A31" t="s">
        <v>51</v>
      </c>
      <c r="E31" s="47">
        <f>E7-D7</f>
        <v>60</v>
      </c>
      <c r="F31" s="47">
        <f>F7-E7</f>
        <v>40</v>
      </c>
      <c r="G31" s="47">
        <f>G7-F7</f>
        <v>15</v>
      </c>
      <c r="H31" s="47">
        <f>H7-G7</f>
        <v>10</v>
      </c>
      <c r="I31" s="47">
        <f>I7-H7</f>
        <v>10</v>
      </c>
      <c r="J31" s="3"/>
      <c r="K31" s="3"/>
      <c r="L31" s="3"/>
      <c r="M31" s="3"/>
      <c r="N31" s="13"/>
    </row>
    <row r="32" spans="1:14" ht="12.75">
      <c r="A32" s="30" t="s">
        <v>52</v>
      </c>
      <c r="E32" s="56">
        <f>E26+E29-E30-E31</f>
        <v>-248</v>
      </c>
      <c r="F32" s="56">
        <f>F26+F29-F30-F31</f>
        <v>-473.5</v>
      </c>
      <c r="G32" s="56">
        <f>G26+G29-G30-G31</f>
        <v>-31.5</v>
      </c>
      <c r="H32" s="56">
        <f>H26+H29-H30-H31</f>
        <v>302.28200000000004</v>
      </c>
      <c r="I32" s="56">
        <f>I26+I29-I30-I31</f>
        <v>483.6455999999999</v>
      </c>
      <c r="J32" s="9"/>
      <c r="K32" s="9"/>
      <c r="L32" s="9"/>
      <c r="M32" s="9"/>
      <c r="N32" s="9"/>
    </row>
    <row r="33" spans="1:14" ht="13.5" thickBot="1">
      <c r="A33" t="s">
        <v>53</v>
      </c>
      <c r="E33" s="57"/>
      <c r="F33" s="58">
        <f>F32/E32-1</f>
        <v>0.909274193548387</v>
      </c>
      <c r="G33" s="58">
        <f>G32/F32-1</f>
        <v>-0.9334741288278775</v>
      </c>
      <c r="H33" s="58">
        <f>H32/G32-1</f>
        <v>-10.59625396825397</v>
      </c>
      <c r="I33" s="58">
        <f>I32/H32-1</f>
        <v>0.5999814742525187</v>
      </c>
      <c r="J33" s="7"/>
      <c r="K33" s="7"/>
      <c r="L33" s="7"/>
      <c r="M33" s="7"/>
      <c r="N33" s="7"/>
    </row>
    <row r="34" spans="1:14" ht="12.75">
      <c r="A34" s="22"/>
      <c r="E34" s="48"/>
      <c r="F34" s="47"/>
      <c r="G34" s="47"/>
      <c r="H34" s="47"/>
      <c r="I34" s="47"/>
      <c r="J34" s="3"/>
      <c r="K34" s="3"/>
      <c r="L34" s="3"/>
      <c r="M34" s="3"/>
      <c r="N34" s="13"/>
    </row>
    <row r="35" spans="1:14" ht="13.5" thickBot="1">
      <c r="A35" s="22" t="s">
        <v>55</v>
      </c>
      <c r="D35" s="25" t="s">
        <v>1</v>
      </c>
      <c r="E35" s="59">
        <f>E32</f>
        <v>-248</v>
      </c>
      <c r="F35" s="59">
        <f>E35+F32</f>
        <v>-721.5</v>
      </c>
      <c r="G35" s="59">
        <f>F35+G32</f>
        <v>-753</v>
      </c>
      <c r="H35" s="59">
        <f>G35+H32</f>
        <v>-450.71799999999996</v>
      </c>
      <c r="I35" s="59">
        <f>H35+I32</f>
        <v>32.92759999999993</v>
      </c>
      <c r="J35" s="3"/>
      <c r="K35" s="3"/>
      <c r="L35" s="3"/>
      <c r="M35" s="3"/>
      <c r="N35" s="13"/>
    </row>
    <row r="36" spans="6:14" ht="12.75">
      <c r="F36" s="3"/>
      <c r="G36" s="3"/>
      <c r="H36" s="3"/>
      <c r="I36" s="3"/>
      <c r="J36" s="3"/>
      <c r="K36" s="3"/>
      <c r="L36" s="3"/>
      <c r="M36" s="3"/>
      <c r="N36" s="13"/>
    </row>
    <row r="37" spans="6:14" ht="12.75">
      <c r="F37" s="3"/>
      <c r="G37" s="3"/>
      <c r="H37" s="3"/>
      <c r="I37" s="3"/>
      <c r="J37" s="3"/>
      <c r="K37" s="3"/>
      <c r="L37" s="3"/>
      <c r="M37" s="3"/>
      <c r="N37" s="13"/>
    </row>
    <row r="38" spans="7:14" s="6" customFormat="1" ht="12.75">
      <c r="G38" s="7"/>
      <c r="H38" s="7"/>
      <c r="I38" s="7"/>
      <c r="J38" s="7"/>
      <c r="K38" s="7"/>
      <c r="L38" s="7"/>
      <c r="M38" s="7"/>
      <c r="N38" s="7"/>
    </row>
    <row r="39" s="6" customFormat="1" ht="12.75"/>
  </sheetData>
  <sheetProtection/>
  <printOptions/>
  <pageMargins left="0.75" right="0.75" top="1" bottom="1" header="0" footer="0"/>
  <pageSetup fitToHeight="1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N22"/>
  <sheetViews>
    <sheetView showGridLines="0" zoomScalePageLayoutView="0" workbookViewId="0" topLeftCell="A1">
      <selection activeCell="A1" sqref="A1"/>
    </sheetView>
  </sheetViews>
  <sheetFormatPr defaultColWidth="11.421875" defaultRowHeight="12.75" outlineLevelRow="1"/>
  <cols>
    <col min="1" max="1" width="21.421875" style="0" customWidth="1"/>
    <col min="2" max="3" width="11.421875" style="0" customWidth="1"/>
    <col min="4" max="4" width="19.00390625" style="0" customWidth="1"/>
    <col min="5" max="5" width="9.28125" style="0" customWidth="1"/>
    <col min="6" max="13" width="8.7109375" style="0" customWidth="1"/>
    <col min="14" max="14" width="10.00390625" style="0" customWidth="1"/>
  </cols>
  <sheetData>
    <row r="2" spans="1:9" ht="12.75">
      <c r="A2" s="42" t="s">
        <v>30</v>
      </c>
      <c r="B2" s="43"/>
      <c r="C2" s="43"/>
      <c r="D2" s="42" t="s">
        <v>86</v>
      </c>
      <c r="E2" s="43"/>
      <c r="F2" s="43"/>
      <c r="G2" s="43"/>
      <c r="H2" s="43"/>
      <c r="I2" s="43"/>
    </row>
    <row r="4" spans="1:9" ht="12.75">
      <c r="A4" s="39"/>
      <c r="B4" s="39"/>
      <c r="C4" s="39"/>
      <c r="D4" s="39"/>
      <c r="E4" s="40" t="s">
        <v>25</v>
      </c>
      <c r="F4" s="40" t="s">
        <v>26</v>
      </c>
      <c r="G4" s="40" t="s">
        <v>27</v>
      </c>
      <c r="H4" s="40" t="s">
        <v>28</v>
      </c>
      <c r="I4" s="40" t="s">
        <v>29</v>
      </c>
    </row>
    <row r="5" spans="5:9" ht="12.75" hidden="1" outlineLevel="1">
      <c r="E5">
        <v>1</v>
      </c>
      <c r="F5">
        <v>2</v>
      </c>
      <c r="G5">
        <v>3</v>
      </c>
      <c r="H5">
        <v>4</v>
      </c>
      <c r="I5">
        <v>5</v>
      </c>
    </row>
    <row r="6" spans="1:14" ht="12.75" collapsed="1">
      <c r="A6" t="s">
        <v>52</v>
      </c>
      <c r="E6" s="47">
        <f>'3-Bal.Sheet-P&amp;L'!E32</f>
        <v>-248</v>
      </c>
      <c r="F6" s="47">
        <f>'3-Bal.Sheet-P&amp;L'!F32</f>
        <v>-473.5</v>
      </c>
      <c r="G6" s="47">
        <f>'3-Bal.Sheet-P&amp;L'!G32</f>
        <v>-31.5</v>
      </c>
      <c r="H6" s="47">
        <f>'3-Bal.Sheet-P&amp;L'!H32</f>
        <v>302.28200000000004</v>
      </c>
      <c r="I6" s="47">
        <f>'3-Bal.Sheet-P&amp;L'!I32</f>
        <v>483.6455999999999</v>
      </c>
      <c r="J6" s="3"/>
      <c r="K6" s="3"/>
      <c r="L6" s="3"/>
      <c r="M6" s="3"/>
      <c r="N6" s="3"/>
    </row>
    <row r="7" spans="5:9" ht="12.75">
      <c r="E7" s="48"/>
      <c r="F7" s="48"/>
      <c r="G7" s="48"/>
      <c r="H7" s="48"/>
      <c r="I7" s="48"/>
    </row>
    <row r="8" spans="1:14" ht="12.75">
      <c r="A8" t="s">
        <v>56</v>
      </c>
      <c r="D8" s="29">
        <f>'2-Initial Assumptions'!I21</f>
        <v>0</v>
      </c>
      <c r="E8" s="48" t="s">
        <v>69</v>
      </c>
      <c r="F8" s="49">
        <f>'2-Initial Assumptions'!E27</f>
        <v>0.2</v>
      </c>
      <c r="G8" s="48"/>
      <c r="H8" s="48"/>
      <c r="I8" s="47">
        <f>(I6*(1+D8))/(F8-D8)</f>
        <v>2418.227999999999</v>
      </c>
      <c r="N8" s="3"/>
    </row>
    <row r="9" spans="5:9" ht="12.75">
      <c r="E9" s="48"/>
      <c r="F9" s="48"/>
      <c r="G9" s="48"/>
      <c r="H9" s="48"/>
      <c r="I9" s="48"/>
    </row>
    <row r="10" spans="1:14" ht="12.75">
      <c r="A10" t="s">
        <v>57</v>
      </c>
      <c r="E10" s="47">
        <f>E6</f>
        <v>-248</v>
      </c>
      <c r="F10" s="47">
        <f>F6</f>
        <v>-473.5</v>
      </c>
      <c r="G10" s="47">
        <f>G6</f>
        <v>-31.5</v>
      </c>
      <c r="H10" s="47">
        <f>H6</f>
        <v>302.28200000000004</v>
      </c>
      <c r="I10" s="47">
        <f>I6+I8</f>
        <v>2901.873599999999</v>
      </c>
      <c r="J10" s="3"/>
      <c r="K10" s="3"/>
      <c r="L10" s="3"/>
      <c r="M10" s="3"/>
      <c r="N10" s="3"/>
    </row>
    <row r="11" spans="5:9" ht="12.75">
      <c r="E11" s="48"/>
      <c r="F11" s="48"/>
      <c r="G11" s="48"/>
      <c r="H11" s="48"/>
      <c r="I11" s="48"/>
    </row>
    <row r="12" spans="1:14" ht="12.75">
      <c r="A12" t="s">
        <v>58</v>
      </c>
      <c r="E12" s="49">
        <f>'2-Initial Assumptions'!E27</f>
        <v>0.2</v>
      </c>
      <c r="F12" s="49">
        <f>'2-Initial Assumptions'!F27</f>
        <v>0.2</v>
      </c>
      <c r="G12" s="49">
        <f>'2-Initial Assumptions'!G27</f>
        <v>0.2</v>
      </c>
      <c r="H12" s="49">
        <f>'2-Initial Assumptions'!H27</f>
        <v>0.2</v>
      </c>
      <c r="I12" s="49">
        <f>'2-Initial Assumptions'!I27</f>
        <v>0.2</v>
      </c>
      <c r="J12" s="4"/>
      <c r="K12" s="4"/>
      <c r="L12" s="4"/>
      <c r="M12" s="4"/>
      <c r="N12" s="4"/>
    </row>
    <row r="13" spans="5:9" ht="12.75">
      <c r="E13" s="48"/>
      <c r="F13" s="48"/>
      <c r="G13" s="48"/>
      <c r="H13" s="48"/>
      <c r="I13" s="48"/>
    </row>
    <row r="14" spans="1:14" ht="12.75">
      <c r="A14" t="s">
        <v>59</v>
      </c>
      <c r="E14" s="50">
        <f>1/((1+E12)^E5)</f>
        <v>0.8333333333333334</v>
      </c>
      <c r="F14" s="50">
        <f>1/((1+F12)^F5)</f>
        <v>0.6944444444444444</v>
      </c>
      <c r="G14" s="50">
        <f>1/((1+G12)^G5)</f>
        <v>0.5787037037037037</v>
      </c>
      <c r="H14" s="50">
        <f>1/((1+H12)^H5)</f>
        <v>0.4822530864197531</v>
      </c>
      <c r="I14" s="50">
        <f>1/((1+I12)^I5)</f>
        <v>0.4018775720164609</v>
      </c>
      <c r="J14" s="8"/>
      <c r="K14" s="8"/>
      <c r="L14" s="8"/>
      <c r="M14" s="8"/>
      <c r="N14" s="8"/>
    </row>
    <row r="15" spans="5:9" ht="12.75">
      <c r="E15" s="48"/>
      <c r="F15" s="48"/>
      <c r="G15" s="48"/>
      <c r="H15" s="48"/>
      <c r="I15" s="48"/>
    </row>
    <row r="16" spans="1:14" ht="12.75">
      <c r="A16" t="s">
        <v>60</v>
      </c>
      <c r="E16" s="47">
        <f>E10*E14</f>
        <v>-206.66666666666669</v>
      </c>
      <c r="F16" s="47">
        <f>F10*F14</f>
        <v>-328.81944444444446</v>
      </c>
      <c r="G16" s="47">
        <f>G10*G14</f>
        <v>-18.229166666666668</v>
      </c>
      <c r="H16" s="47">
        <f>H10*H14</f>
        <v>145.77642746913583</v>
      </c>
      <c r="I16" s="47">
        <f>I10*I14</f>
        <v>1166.1979166666663</v>
      </c>
      <c r="J16" s="3"/>
      <c r="K16" s="3"/>
      <c r="L16" s="3"/>
      <c r="M16" s="3"/>
      <c r="N16" s="3"/>
    </row>
    <row r="17" ht="13.5" thickBot="1"/>
    <row r="18" spans="1:9" ht="13.5" thickBot="1">
      <c r="A18" s="38" t="s">
        <v>61</v>
      </c>
      <c r="B18" s="39"/>
      <c r="C18" s="39"/>
      <c r="D18" s="39"/>
      <c r="E18" s="46">
        <f>SUM(E16:I16)</f>
        <v>758.2590663580244</v>
      </c>
      <c r="F18" s="39"/>
      <c r="G18" s="39"/>
      <c r="H18" s="39"/>
      <c r="I18" s="39"/>
    </row>
    <row r="19" ht="12.75">
      <c r="F19" s="6"/>
    </row>
    <row r="21" ht="12.75">
      <c r="E21" s="3"/>
    </row>
    <row r="22" spans="1:9" ht="12.75">
      <c r="A22" s="26"/>
      <c r="B22" s="27"/>
      <c r="C22" s="27"/>
      <c r="D22" s="27"/>
      <c r="E22" s="28"/>
      <c r="F22" s="27"/>
      <c r="G22" s="27"/>
      <c r="H22" s="27"/>
      <c r="I22" s="27"/>
    </row>
  </sheetData>
  <sheetProtection/>
  <printOptions/>
  <pageMargins left="0.75" right="0.75" top="1" bottom="1" header="0" footer="0"/>
  <pageSetup horizontalDpi="300" verticalDpi="300" orientation="landscape" paperSize="9" scale="1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Jeff Robson</dc:creator>
  <cp:keywords/>
  <dc:description/>
  <cp:lastModifiedBy>Jeff Robson</cp:lastModifiedBy>
  <cp:lastPrinted>2000-11-03T10:51:33Z</cp:lastPrinted>
  <dcterms:created xsi:type="dcterms:W3CDTF">1999-03-19T13:17:57Z</dcterms:created>
  <dcterms:modified xsi:type="dcterms:W3CDTF">2009-10-02T23:22:37Z</dcterms:modified>
  <cp:category/>
  <cp:version/>
  <cp:contentType/>
  <cp:contentStatus/>
</cp:coreProperties>
</file>